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ентябрь" sheetId="1" r:id="rId3"/>
    <sheet state="visible" name="Sheet5" sheetId="2" r:id="rId4"/>
  </sheets>
  <definedNames/>
  <calcPr/>
</workbook>
</file>

<file path=xl/sharedStrings.xml><?xml version="1.0" encoding="utf-8"?>
<sst xmlns="http://schemas.openxmlformats.org/spreadsheetml/2006/main" count="47" uniqueCount="40">
  <si>
    <t>С</t>
  </si>
  <si>
    <t>По</t>
  </si>
  <si>
    <t>Дата</t>
  </si>
  <si>
    <t>Описание</t>
  </si>
  <si>
    <t>Траты</t>
  </si>
  <si>
    <t>Бюджет на день</t>
  </si>
  <si>
    <t>Сальдо</t>
  </si>
  <si>
    <t>Доход</t>
  </si>
  <si>
    <t>Обязательные расходы</t>
  </si>
  <si>
    <t>Еда</t>
  </si>
  <si>
    <t>Зарплата</t>
  </si>
  <si>
    <t>Аренда</t>
  </si>
  <si>
    <t>Пособие</t>
  </si>
  <si>
    <t>ЖКХ</t>
  </si>
  <si>
    <t>Подарок на др</t>
  </si>
  <si>
    <t>Транспорт</t>
  </si>
  <si>
    <t>Ресторан</t>
  </si>
  <si>
    <t>Сегодня не трачу</t>
  </si>
  <si>
    <t>Кино</t>
  </si>
  <si>
    <t>Посидели в кафе</t>
  </si>
  <si>
    <t>Откладываем в НЗ</t>
  </si>
  <si>
    <t>Итого</t>
  </si>
  <si>
    <t>Накопления за месяц</t>
  </si>
  <si>
    <t>Накопления за год</t>
  </si>
  <si>
    <t>Инвестиции</t>
  </si>
  <si>
    <t>Общее кол-во денег на НЗ в данно месяце:</t>
  </si>
  <si>
    <t>Банк</t>
  </si>
  <si>
    <t>Инвестиционный инструмент 1</t>
  </si>
  <si>
    <t>Накопительный счет Сбербанк</t>
  </si>
  <si>
    <t>Инвестиционный инструмент 2</t>
  </si>
  <si>
    <t>Акции Китайских компаний</t>
  </si>
  <si>
    <t>Инвестиционный инструмент 3</t>
  </si>
  <si>
    <t>Акции ГазПрома</t>
  </si>
  <si>
    <t>Инвестиционный инструмент 4</t>
  </si>
  <si>
    <t>Облигации Сбербанка</t>
  </si>
  <si>
    <t>Инвестиционный инструмент 5</t>
  </si>
  <si>
    <t>Остаток средств, которые можно отложить в нал</t>
  </si>
  <si>
    <t>Остаток</t>
  </si>
  <si>
    <t>Date Increment</t>
  </si>
  <si>
    <t>Date in Month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</si>
</sst>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&quot;-&quot;mm&quot;-&quot;dd"/>
  </numFmts>
  <fonts count="15">
    <font>
      <sz val="10.0"/>
      <color rgb="FF000000"/>
      <name val="Arial"/>
    </font>
    <font>
      <sz val="10.0"/>
    </font>
    <font>
      <b/>
      <sz val="10.0"/>
    </font>
    <font>
      <b/>
    </font>
    <font/>
    <font>
      <b/>
      <color rgb="FF000000"/>
    </font>
    <font>
      <color rgb="FF000000"/>
    </font>
    <font>
      <sz val="14.0"/>
    </font>
    <font>
      <sz val="10.0"/>
      <color rgb="FF222222"/>
    </font>
    <font>
      <b/>
      <sz val="11.0"/>
      <color rgb="FF000000"/>
    </font>
    <font>
      <sz val="18.0"/>
    </font>
    <font>
      <sz val="18.0"/>
      <name val="Arial"/>
    </font>
    <font>
      <name val="Arial"/>
    </font>
    <font>
      <color rgb="FFFFFFFF"/>
    </font>
    <font>
      <sz val="11.0"/>
      <color rgb="FFFFFFFF"/>
    </font>
  </fonts>
  <fills count="7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/>
    </xf>
    <xf borderId="0" fillId="2" fontId="1" numFmtId="164" xfId="0" applyAlignment="1" applyFill="1" applyFont="1" applyNumberFormat="1">
      <alignment readingOrder="0"/>
    </xf>
    <xf borderId="0" fillId="0" fontId="1" numFmtId="0" xfId="0" applyAlignment="1" applyFont="1">
      <alignment horizontal="center" readingOrder="0"/>
    </xf>
    <xf borderId="0" fillId="3" fontId="1" numFmtId="164" xfId="0" applyFill="1" applyFont="1" applyNumberFormat="1"/>
    <xf borderId="0" fillId="3" fontId="1" numFmtId="0" xfId="0" applyFont="1"/>
    <xf borderId="0" fillId="0" fontId="1" numFmtId="0" xfId="0" applyFont="1"/>
    <xf borderId="0" fillId="3" fontId="2" numFmtId="0" xfId="0" applyAlignment="1" applyFont="1">
      <alignment readingOrder="0"/>
    </xf>
    <xf borderId="0" fillId="3" fontId="3" numFmtId="0" xfId="0" applyAlignment="1" applyFont="1">
      <alignment horizontal="center" readingOrder="0"/>
    </xf>
    <xf borderId="0" fillId="4" fontId="4" numFmtId="164" xfId="0" applyFill="1" applyFont="1" applyNumberFormat="1"/>
    <xf borderId="0" fillId="2" fontId="4" numFmtId="49" xfId="0" applyAlignment="1" applyFont="1" applyNumberFormat="1">
      <alignment readingOrder="0" shrinkToFit="0" wrapText="1"/>
    </xf>
    <xf borderId="0" fillId="5" fontId="4" numFmtId="3" xfId="0" applyAlignment="1" applyFill="1" applyFont="1" applyNumberFormat="1">
      <alignment readingOrder="0"/>
    </xf>
    <xf borderId="0" fillId="4" fontId="5" numFmtId="3" xfId="0" applyFont="1" applyNumberFormat="1"/>
    <xf borderId="0" fillId="4" fontId="6" numFmtId="3" xfId="0" applyFont="1" applyNumberFormat="1"/>
    <xf borderId="0" fillId="0" fontId="7" numFmtId="0" xfId="0" applyFont="1"/>
    <xf borderId="0" fillId="2" fontId="4" numFmtId="0" xfId="0" applyAlignment="1" applyFont="1">
      <alignment readingOrder="0" shrinkToFit="0" wrapText="1"/>
    </xf>
    <xf borderId="0" fillId="5" fontId="8" numFmtId="3" xfId="0" applyAlignment="1" applyFont="1" applyNumberFormat="1">
      <alignment horizontal="right" readingOrder="0"/>
    </xf>
    <xf borderId="0" fillId="4" fontId="9" numFmtId="3" xfId="0" applyFont="1" applyNumberFormat="1"/>
    <xf borderId="0" fillId="0" fontId="3" numFmtId="0" xfId="0" applyAlignment="1" applyFont="1">
      <alignment readingOrder="0" vertical="center"/>
    </xf>
    <xf borderId="0" fillId="2" fontId="4" numFmtId="49" xfId="0" applyAlignment="1" applyFont="1" applyNumberFormat="1">
      <alignment shrinkToFit="0" wrapText="1"/>
    </xf>
    <xf borderId="0" fillId="0" fontId="4" numFmtId="0" xfId="0" applyAlignment="1" applyFont="1">
      <alignment readingOrder="0"/>
    </xf>
    <xf borderId="0" fillId="2" fontId="4" numFmtId="0" xfId="0" applyAlignment="1" applyFont="1">
      <alignment shrinkToFit="0" wrapText="1"/>
    </xf>
    <xf borderId="0" fillId="5" fontId="4" numFmtId="3" xfId="0" applyFont="1" applyNumberFormat="1"/>
    <xf borderId="0" fillId="0" fontId="4" numFmtId="0" xfId="0" applyAlignment="1" applyFont="1">
      <alignment readingOrder="0" shrinkToFit="0" vertical="top" wrapText="1"/>
    </xf>
    <xf borderId="0" fillId="5" fontId="4" numFmtId="9" xfId="0" applyAlignment="1" applyFont="1" applyNumberFormat="1">
      <alignment readingOrder="0"/>
    </xf>
    <xf borderId="0" fillId="3" fontId="3" numFmtId="0" xfId="0" applyAlignment="1" applyFont="1">
      <alignment horizontal="right" readingOrder="0"/>
    </xf>
    <xf borderId="0" fillId="3" fontId="3" numFmtId="3" xfId="0" applyFont="1" applyNumberFormat="1"/>
    <xf borderId="0" fillId="0" fontId="3" numFmtId="0" xfId="0" applyFont="1"/>
    <xf borderId="0" fillId="0" fontId="4" numFmtId="49" xfId="0" applyAlignment="1" applyFont="1" applyNumberFormat="1">
      <alignment readingOrder="0" shrinkToFit="0" vertical="top" wrapText="1"/>
    </xf>
    <xf borderId="0" fillId="3" fontId="10" numFmtId="0" xfId="0" applyAlignment="1" applyFont="1">
      <alignment horizontal="right" readingOrder="0" vertical="center"/>
    </xf>
    <xf borderId="0" fillId="3" fontId="10" numFmtId="3" xfId="0" applyAlignment="1" applyFont="1" applyNumberFormat="1">
      <alignment horizontal="right" vertical="center"/>
    </xf>
    <xf borderId="0" fillId="3" fontId="11" numFmtId="0" xfId="0" applyAlignment="1" applyFont="1">
      <alignment horizontal="center"/>
    </xf>
    <xf borderId="0" fillId="3" fontId="12" numFmtId="0" xfId="0" applyAlignment="1" applyFont="1">
      <alignment shrinkToFit="0" vertical="bottom" wrapText="1"/>
    </xf>
    <xf borderId="0" fillId="3" fontId="12" numFmtId="3" xfId="0" applyAlignment="1" applyFont="1" applyNumberFormat="1">
      <alignment horizontal="right" vertical="bottom"/>
    </xf>
    <xf borderId="0" fillId="2" fontId="12" numFmtId="0" xfId="0" applyAlignment="1" applyFont="1">
      <alignment readingOrder="0" shrinkToFit="0" vertical="bottom" wrapText="1"/>
    </xf>
    <xf borderId="0" fillId="5" fontId="12" numFmtId="3" xfId="0" applyAlignment="1" applyFont="1" applyNumberFormat="1">
      <alignment horizontal="right" readingOrder="0" vertical="bottom"/>
    </xf>
    <xf borderId="0" fillId="2" fontId="12" numFmtId="0" xfId="0" applyAlignment="1" applyFont="1">
      <alignment shrinkToFit="0" vertical="bottom" wrapText="1"/>
    </xf>
    <xf borderId="0" fillId="2" fontId="12" numFmtId="0" xfId="0" applyAlignment="1" applyFont="1">
      <alignment readingOrder="0" vertical="bottom"/>
    </xf>
    <xf borderId="0" fillId="2" fontId="12" numFmtId="0" xfId="0" applyAlignment="1" applyFont="1">
      <alignment vertical="bottom"/>
    </xf>
    <xf borderId="0" fillId="4" fontId="12" numFmtId="0" xfId="0" applyAlignment="1" applyFont="1">
      <alignment vertical="bottom"/>
    </xf>
    <xf borderId="0" fillId="4" fontId="12" numFmtId="3" xfId="0" applyAlignment="1" applyFont="1" applyNumberFormat="1">
      <alignment horizontal="right" vertical="bottom"/>
    </xf>
    <xf borderId="0" fillId="4" fontId="4" numFmtId="0" xfId="0" applyFont="1"/>
    <xf borderId="0" fillId="3" fontId="7" numFmtId="0" xfId="0" applyAlignment="1" applyFont="1">
      <alignment horizontal="right" readingOrder="0"/>
    </xf>
    <xf borderId="0" fillId="3" fontId="7" numFmtId="3" xfId="0" applyFont="1" applyNumberFormat="1"/>
    <xf borderId="0" fillId="6" fontId="13" numFmtId="0" xfId="0" applyAlignment="1" applyFill="1" applyFont="1">
      <alignment readingOrder="0"/>
    </xf>
    <xf borderId="0" fillId="6" fontId="13" numFmtId="164" xfId="0" applyFont="1" applyNumberFormat="1"/>
    <xf borderId="0" fillId="6" fontId="14" numFmtId="0" xfId="0" applyAlignment="1" applyFont="1">
      <alignment horizontal="left"/>
    </xf>
  </cellXfs>
  <cellStyles count="1">
    <cellStyle xfId="0" name="Normal" builtinId="0"/>
  </cellStyles>
  <dxfs count="2">
    <dxf>
      <font>
        <color rgb="FF38761D"/>
      </font>
      <fill>
        <patternFill patternType="none"/>
      </fill>
      <border/>
    </dxf>
    <dxf>
      <font>
        <color rgb="FFCC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0"/>
    <col customWidth="1" min="2" max="2" width="17.29"/>
    <col customWidth="1" min="3" max="3" width="7.71"/>
    <col customWidth="1" min="4" max="4" width="24.0"/>
    <col customWidth="1" min="5" max="5" width="17.29"/>
    <col customWidth="1" min="6" max="6" width="5.71"/>
    <col customWidth="1" min="7" max="8" width="19.0"/>
    <col customWidth="1" min="9" max="11" width="17.29"/>
    <col customWidth="1" min="12" max="12" width="18.0"/>
  </cols>
  <sheetData>
    <row r="1">
      <c r="A1" s="1" t="s">
        <v>0</v>
      </c>
      <c r="B1" s="2">
        <v>43922.0</v>
      </c>
      <c r="C1" s="3" t="s">
        <v>1</v>
      </c>
      <c r="D1" s="4">
        <f>EOMONTH(B1,0)</f>
        <v>43951</v>
      </c>
      <c r="E1" s="5"/>
      <c r="F1" s="6"/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  <c r="L1" s="6"/>
      <c r="M1" s="6"/>
      <c r="T1" s="6"/>
      <c r="U1" s="6"/>
      <c r="V1" s="6"/>
      <c r="W1" s="6"/>
      <c r="X1" s="6"/>
      <c r="Y1" s="6"/>
      <c r="Z1" s="6"/>
    </row>
    <row r="2">
      <c r="A2" s="8" t="s">
        <v>7</v>
      </c>
      <c r="D2" s="8" t="s">
        <v>8</v>
      </c>
      <c r="G2" s="9">
        <f t="shared" ref="G2:G32" si="1">IF(INDIRECT(ADDRESS(ROW()+36, COLUMN()+1)),INDIRECT(ADDRESS(ROW()+36, COLUMN())), )</f>
        <v>43922</v>
      </c>
      <c r="H2" s="10" t="s">
        <v>9</v>
      </c>
      <c r="I2" s="11">
        <v>1000.0</v>
      </c>
      <c r="J2" s="12">
        <f>D15</f>
        <v>561.6666667</v>
      </c>
      <c r="K2" s="13">
        <f t="shared" ref="K2:K32" si="2">INDIRECT(ADDRESS(ROW(), COLUMN()-1))-INDIRECT(ADDRESS(ROW(), COLUMN()-2))</f>
        <v>-438.3333333</v>
      </c>
      <c r="L2" s="14"/>
      <c r="M2" s="14"/>
      <c r="T2" s="14"/>
      <c r="U2" s="14"/>
      <c r="V2" s="14"/>
      <c r="W2" s="14"/>
      <c r="X2" s="14"/>
      <c r="Y2" s="14"/>
      <c r="Z2" s="14"/>
    </row>
    <row r="3">
      <c r="A3" s="15" t="s">
        <v>10</v>
      </c>
      <c r="B3" s="16">
        <v>20000.0</v>
      </c>
      <c r="D3" s="15" t="s">
        <v>11</v>
      </c>
      <c r="E3" s="11">
        <v>10000.0</v>
      </c>
      <c r="G3" s="9">
        <f t="shared" si="1"/>
        <v>43923</v>
      </c>
      <c r="H3" s="10"/>
      <c r="I3" s="11"/>
      <c r="J3" s="17">
        <f t="shared" ref="J3:J32" si="3">IF(INDIRECT(ADDRESS(ROW()+36, COLUMN()-2)), INDIRECT(ADDRESS(ROW()-1, COLUMN()+1))+D$15, INDIRECT(ADDRESS(ROW()-1, COLUMN()+1)))</f>
        <v>123.3333333</v>
      </c>
      <c r="K3" s="13">
        <f t="shared" si="2"/>
        <v>123.3333333</v>
      </c>
      <c r="L3" s="18"/>
      <c r="M3" s="18"/>
      <c r="T3" s="18"/>
      <c r="U3" s="18"/>
    </row>
    <row r="4">
      <c r="A4" s="15" t="s">
        <v>12</v>
      </c>
      <c r="B4" s="11">
        <v>16000.0</v>
      </c>
      <c r="D4" s="15" t="s">
        <v>13</v>
      </c>
      <c r="E4" s="11">
        <v>5000.0</v>
      </c>
      <c r="G4" s="9">
        <f t="shared" si="1"/>
        <v>43924</v>
      </c>
      <c r="H4" s="10" t="s">
        <v>9</v>
      </c>
      <c r="I4" s="11">
        <v>1000.0</v>
      </c>
      <c r="J4" s="17">
        <f t="shared" si="3"/>
        <v>685</v>
      </c>
      <c r="K4" s="13">
        <f t="shared" si="2"/>
        <v>-315</v>
      </c>
    </row>
    <row r="5">
      <c r="A5" s="15" t="s">
        <v>14</v>
      </c>
      <c r="B5" s="11">
        <v>5000.0</v>
      </c>
      <c r="D5" s="15" t="s">
        <v>15</v>
      </c>
      <c r="E5" s="11">
        <v>3000.0</v>
      </c>
      <c r="G5" s="9">
        <f t="shared" si="1"/>
        <v>43925</v>
      </c>
      <c r="H5" s="19"/>
      <c r="I5" s="11"/>
      <c r="J5" s="17">
        <f t="shared" si="3"/>
        <v>246.6666667</v>
      </c>
      <c r="K5" s="13">
        <f t="shared" si="2"/>
        <v>246.6666667</v>
      </c>
      <c r="L5" s="20"/>
    </row>
    <row r="6">
      <c r="A6" s="21"/>
      <c r="B6" s="22"/>
      <c r="D6" s="15"/>
      <c r="E6" s="11"/>
      <c r="G6" s="9">
        <f t="shared" si="1"/>
        <v>43926</v>
      </c>
      <c r="H6" s="10" t="s">
        <v>16</v>
      </c>
      <c r="I6" s="11">
        <v>1500.0</v>
      </c>
      <c r="J6" s="17">
        <f t="shared" si="3"/>
        <v>808.3333333</v>
      </c>
      <c r="K6" s="13">
        <f t="shared" si="2"/>
        <v>-691.6666667</v>
      </c>
      <c r="L6" s="20"/>
    </row>
    <row r="7">
      <c r="A7" s="21"/>
      <c r="B7" s="22"/>
      <c r="D7" s="15"/>
      <c r="E7" s="11"/>
      <c r="G7" s="9">
        <f t="shared" si="1"/>
        <v>43927</v>
      </c>
      <c r="H7" s="10"/>
      <c r="I7" s="11"/>
      <c r="J7" s="17">
        <f t="shared" si="3"/>
        <v>-130</v>
      </c>
      <c r="K7" s="13">
        <f t="shared" si="2"/>
        <v>-130</v>
      </c>
      <c r="L7" s="20" t="s">
        <v>17</v>
      </c>
    </row>
    <row r="8">
      <c r="A8" s="21"/>
      <c r="B8" s="22"/>
      <c r="D8" s="15"/>
      <c r="E8" s="11"/>
      <c r="G8" s="9">
        <f t="shared" si="1"/>
        <v>43928</v>
      </c>
      <c r="H8" s="10" t="s">
        <v>18</v>
      </c>
      <c r="I8" s="11">
        <v>500.0</v>
      </c>
      <c r="J8" s="17">
        <f t="shared" si="3"/>
        <v>431.6666667</v>
      </c>
      <c r="K8" s="13">
        <f t="shared" si="2"/>
        <v>-68.33333333</v>
      </c>
    </row>
    <row r="9">
      <c r="A9" s="21"/>
      <c r="B9" s="22"/>
      <c r="D9" s="21"/>
      <c r="E9" s="22"/>
      <c r="G9" s="9">
        <f t="shared" si="1"/>
        <v>43929</v>
      </c>
      <c r="H9" s="10" t="s">
        <v>19</v>
      </c>
      <c r="I9" s="11">
        <v>400.0</v>
      </c>
      <c r="J9" s="17">
        <f t="shared" si="3"/>
        <v>493.3333333</v>
      </c>
      <c r="K9" s="13">
        <f t="shared" si="2"/>
        <v>93.33333333</v>
      </c>
      <c r="L9" s="23"/>
      <c r="M9" s="23"/>
    </row>
    <row r="10">
      <c r="A10" s="21"/>
      <c r="B10" s="22"/>
      <c r="D10" s="21"/>
      <c r="E10" s="22"/>
      <c r="G10" s="9">
        <f t="shared" si="1"/>
        <v>43930</v>
      </c>
      <c r="H10" s="10" t="s">
        <v>9</v>
      </c>
      <c r="I10" s="11">
        <v>850.0</v>
      </c>
      <c r="J10" s="17">
        <f t="shared" si="3"/>
        <v>655</v>
      </c>
      <c r="K10" s="13">
        <f t="shared" si="2"/>
        <v>-195</v>
      </c>
      <c r="L10" s="23"/>
      <c r="M10" s="23"/>
    </row>
    <row r="11">
      <c r="A11" s="21"/>
      <c r="B11" s="22"/>
      <c r="D11" s="15" t="s">
        <v>20</v>
      </c>
      <c r="E11" s="24">
        <v>0.15</v>
      </c>
      <c r="G11" s="9">
        <f t="shared" si="1"/>
        <v>43931</v>
      </c>
      <c r="H11" s="10"/>
      <c r="I11" s="11"/>
      <c r="J11" s="17">
        <f t="shared" si="3"/>
        <v>366.6666667</v>
      </c>
      <c r="K11" s="13">
        <f t="shared" si="2"/>
        <v>366.6666667</v>
      </c>
      <c r="L11" s="23"/>
      <c r="M11" s="23"/>
    </row>
    <row r="12">
      <c r="A12" s="25" t="s">
        <v>21</v>
      </c>
      <c r="B12" s="26">
        <f>SUM(INDIRECT(ADDRESS(2,COLUMN())&amp;":"&amp;ADDRESS(ROW()-1,COLUMN())))</f>
        <v>41000</v>
      </c>
      <c r="C12" s="27"/>
      <c r="D12" s="25" t="s">
        <v>21</v>
      </c>
      <c r="E12" s="26">
        <f>SUM(INDIRECT(ADDRESS(2,COLUMN())&amp;":"&amp;ADDRESS(ROW()-2,COLUMN()))) + B12 * INDIRECT(ADDRESS(ROW()-1, COLUMN()))</f>
        <v>24150</v>
      </c>
      <c r="G12" s="9">
        <f t="shared" si="1"/>
        <v>43932</v>
      </c>
      <c r="H12" s="10" t="s">
        <v>9</v>
      </c>
      <c r="I12" s="11">
        <v>500.0</v>
      </c>
      <c r="J12" s="17">
        <f t="shared" si="3"/>
        <v>928.3333333</v>
      </c>
      <c r="K12" s="13">
        <f t="shared" si="2"/>
        <v>428.3333333</v>
      </c>
      <c r="L12" s="28"/>
      <c r="M12" s="28"/>
    </row>
    <row r="13">
      <c r="A13" s="29" t="s">
        <v>7</v>
      </c>
      <c r="D13" s="30">
        <f>B12-E12</f>
        <v>16850</v>
      </c>
      <c r="G13" s="9">
        <f t="shared" si="1"/>
        <v>43933</v>
      </c>
      <c r="H13" s="19"/>
      <c r="I13" s="11"/>
      <c r="J13" s="17">
        <f t="shared" si="3"/>
        <v>990</v>
      </c>
      <c r="K13" s="13">
        <f t="shared" si="2"/>
        <v>990</v>
      </c>
      <c r="L13" s="28"/>
      <c r="M13" s="28"/>
    </row>
    <row r="14">
      <c r="G14" s="9">
        <f t="shared" si="1"/>
        <v>43934</v>
      </c>
      <c r="H14" s="19"/>
      <c r="I14" s="11"/>
      <c r="J14" s="17">
        <f t="shared" si="3"/>
        <v>1551.666667</v>
      </c>
      <c r="K14" s="13">
        <f t="shared" si="2"/>
        <v>1551.666667</v>
      </c>
      <c r="L14" s="28"/>
      <c r="M14" s="28"/>
    </row>
    <row r="15">
      <c r="A15" s="29" t="s">
        <v>5</v>
      </c>
      <c r="D15" s="30">
        <f>D13/(DAYS360(B1,D1)+1)</f>
        <v>561.6666667</v>
      </c>
      <c r="G15" s="9">
        <f t="shared" si="1"/>
        <v>43935</v>
      </c>
      <c r="H15" s="19"/>
      <c r="I15" s="11"/>
      <c r="J15" s="17">
        <f t="shared" si="3"/>
        <v>2113.333333</v>
      </c>
      <c r="K15" s="13">
        <f t="shared" si="2"/>
        <v>2113.333333</v>
      </c>
      <c r="L15" s="28"/>
      <c r="M15" s="28"/>
    </row>
    <row r="16">
      <c r="G16" s="9">
        <f t="shared" si="1"/>
        <v>43936</v>
      </c>
      <c r="H16" s="19"/>
      <c r="I16" s="11"/>
      <c r="J16" s="17">
        <f t="shared" si="3"/>
        <v>2675</v>
      </c>
      <c r="K16" s="13">
        <f t="shared" si="2"/>
        <v>2675</v>
      </c>
    </row>
    <row r="17">
      <c r="A17" s="29" t="s">
        <v>22</v>
      </c>
      <c r="D17" s="30">
        <f>B12*E11</f>
        <v>6150</v>
      </c>
      <c r="G17" s="9">
        <f t="shared" si="1"/>
        <v>43937</v>
      </c>
      <c r="H17" s="10"/>
      <c r="I17" s="11"/>
      <c r="J17" s="17">
        <f t="shared" si="3"/>
        <v>3236.666667</v>
      </c>
      <c r="K17" s="13">
        <f t="shared" si="2"/>
        <v>3236.666667</v>
      </c>
    </row>
    <row r="18">
      <c r="G18" s="9">
        <f t="shared" si="1"/>
        <v>43938</v>
      </c>
      <c r="H18" s="19"/>
      <c r="I18" s="11"/>
      <c r="J18" s="17">
        <f t="shared" si="3"/>
        <v>3798.333333</v>
      </c>
      <c r="K18" s="13">
        <f t="shared" si="2"/>
        <v>3798.333333</v>
      </c>
    </row>
    <row r="19">
      <c r="A19" s="29" t="s">
        <v>23</v>
      </c>
      <c r="D19" s="30">
        <f>D17*12</f>
        <v>73800</v>
      </c>
      <c r="G19" s="9">
        <f t="shared" si="1"/>
        <v>43939</v>
      </c>
      <c r="H19" s="19"/>
      <c r="I19" s="11"/>
      <c r="J19" s="17">
        <f t="shared" si="3"/>
        <v>4360</v>
      </c>
      <c r="K19" s="13">
        <f t="shared" si="2"/>
        <v>4360</v>
      </c>
    </row>
    <row r="20">
      <c r="G20" s="9">
        <f t="shared" si="1"/>
        <v>43940</v>
      </c>
      <c r="H20" s="19"/>
      <c r="I20" s="11"/>
      <c r="J20" s="17">
        <f t="shared" si="3"/>
        <v>4921.666667</v>
      </c>
      <c r="K20" s="13">
        <f t="shared" si="2"/>
        <v>4921.666667</v>
      </c>
    </row>
    <row r="21">
      <c r="D21" s="31" t="s">
        <v>24</v>
      </c>
      <c r="G21" s="9">
        <f t="shared" si="1"/>
        <v>43941</v>
      </c>
      <c r="H21" s="19"/>
      <c r="I21" s="11"/>
      <c r="J21" s="17">
        <f t="shared" si="3"/>
        <v>5483.333333</v>
      </c>
      <c r="K21" s="13">
        <f t="shared" si="2"/>
        <v>5483.333333</v>
      </c>
    </row>
    <row r="22">
      <c r="A22" s="20" t="s">
        <v>25</v>
      </c>
      <c r="D22" s="32" t="s">
        <v>26</v>
      </c>
      <c r="E22" s="33">
        <f>E12</f>
        <v>24150</v>
      </c>
      <c r="G22" s="9">
        <f t="shared" si="1"/>
        <v>43942</v>
      </c>
      <c r="H22" s="19"/>
      <c r="I22" s="11"/>
      <c r="J22" s="17">
        <f t="shared" si="3"/>
        <v>6045</v>
      </c>
      <c r="K22" s="13">
        <f t="shared" si="2"/>
        <v>6045</v>
      </c>
    </row>
    <row r="23">
      <c r="A23" s="20" t="s">
        <v>27</v>
      </c>
      <c r="D23" s="34" t="s">
        <v>28</v>
      </c>
      <c r="E23" s="35">
        <v>1000.0</v>
      </c>
      <c r="G23" s="9">
        <f t="shared" si="1"/>
        <v>43943</v>
      </c>
      <c r="H23" s="19"/>
      <c r="I23" s="11"/>
      <c r="J23" s="17">
        <f t="shared" si="3"/>
        <v>6606.666667</v>
      </c>
      <c r="K23" s="13">
        <f t="shared" si="2"/>
        <v>6606.666667</v>
      </c>
    </row>
    <row r="24">
      <c r="A24" s="20" t="s">
        <v>29</v>
      </c>
      <c r="D24" s="36" t="s">
        <v>30</v>
      </c>
      <c r="E24" s="35">
        <v>4000.0</v>
      </c>
      <c r="G24" s="9">
        <f t="shared" si="1"/>
        <v>43944</v>
      </c>
      <c r="H24" s="19"/>
      <c r="I24" s="11"/>
      <c r="J24" s="17">
        <f t="shared" si="3"/>
        <v>7168.333333</v>
      </c>
      <c r="K24" s="13">
        <f t="shared" si="2"/>
        <v>7168.333333</v>
      </c>
    </row>
    <row r="25">
      <c r="A25" s="20" t="s">
        <v>31</v>
      </c>
      <c r="D25" s="37" t="s">
        <v>32</v>
      </c>
      <c r="E25" s="35">
        <v>7000.0</v>
      </c>
      <c r="G25" s="9">
        <f t="shared" si="1"/>
        <v>43945</v>
      </c>
      <c r="H25" s="19"/>
      <c r="I25" s="11"/>
      <c r="J25" s="17">
        <f t="shared" si="3"/>
        <v>7730</v>
      </c>
      <c r="K25" s="13">
        <f t="shared" si="2"/>
        <v>7730</v>
      </c>
    </row>
    <row r="26">
      <c r="A26" s="20" t="s">
        <v>33</v>
      </c>
      <c r="D26" s="37" t="s">
        <v>34</v>
      </c>
      <c r="E26" s="35">
        <v>7000.0</v>
      </c>
      <c r="G26" s="9">
        <f t="shared" si="1"/>
        <v>43946</v>
      </c>
      <c r="H26" s="10"/>
      <c r="I26" s="11"/>
      <c r="J26" s="17">
        <f t="shared" si="3"/>
        <v>8291.666667</v>
      </c>
      <c r="K26" s="13">
        <f t="shared" si="2"/>
        <v>8291.666667</v>
      </c>
    </row>
    <row r="27">
      <c r="A27" s="20" t="s">
        <v>35</v>
      </c>
      <c r="D27" s="38"/>
      <c r="E27" s="35"/>
      <c r="G27" s="9">
        <f t="shared" si="1"/>
        <v>43947</v>
      </c>
      <c r="H27" s="19"/>
      <c r="I27" s="11"/>
      <c r="J27" s="17">
        <f t="shared" si="3"/>
        <v>8853.333333</v>
      </c>
      <c r="K27" s="13">
        <f t="shared" si="2"/>
        <v>8853.333333</v>
      </c>
    </row>
    <row r="28">
      <c r="A28" s="20" t="s">
        <v>36</v>
      </c>
      <c r="D28" s="39" t="s">
        <v>37</v>
      </c>
      <c r="E28" s="40">
        <f>E22-SUM(E23:E27)</f>
        <v>5150</v>
      </c>
      <c r="G28" s="9">
        <f t="shared" si="1"/>
        <v>43948</v>
      </c>
      <c r="H28" s="19"/>
      <c r="I28" s="11"/>
      <c r="J28" s="17">
        <f t="shared" si="3"/>
        <v>9415</v>
      </c>
      <c r="K28" s="13">
        <f t="shared" si="2"/>
        <v>9415</v>
      </c>
    </row>
    <row r="29">
      <c r="G29" s="9">
        <f t="shared" si="1"/>
        <v>43949</v>
      </c>
      <c r="H29" s="19"/>
      <c r="I29" s="11"/>
      <c r="J29" s="17">
        <f t="shared" si="3"/>
        <v>9976.666667</v>
      </c>
      <c r="K29" s="13">
        <f t="shared" si="2"/>
        <v>9976.666667</v>
      </c>
    </row>
    <row r="30">
      <c r="G30" s="9">
        <f t="shared" si="1"/>
        <v>43950</v>
      </c>
      <c r="H30" s="10"/>
      <c r="I30" s="11"/>
      <c r="J30" s="17">
        <f t="shared" si="3"/>
        <v>10538.33333</v>
      </c>
      <c r="K30" s="13">
        <f t="shared" si="2"/>
        <v>10538.33333</v>
      </c>
    </row>
    <row r="31">
      <c r="G31" s="9">
        <f t="shared" si="1"/>
        <v>43951</v>
      </c>
      <c r="H31" s="19"/>
      <c r="I31" s="11"/>
      <c r="J31" s="17">
        <f t="shared" si="3"/>
        <v>11100</v>
      </c>
      <c r="K31" s="13">
        <f t="shared" si="2"/>
        <v>11100</v>
      </c>
    </row>
    <row r="32">
      <c r="G32" s="41" t="str">
        <f t="shared" si="1"/>
        <v/>
      </c>
      <c r="H32" s="19"/>
      <c r="I32" s="11"/>
      <c r="J32" s="17">
        <f t="shared" si="3"/>
        <v>11100</v>
      </c>
      <c r="K32" s="13">
        <f t="shared" si="2"/>
        <v>11100</v>
      </c>
    </row>
    <row r="33">
      <c r="G33" s="42" t="s">
        <v>21</v>
      </c>
      <c r="I33" s="43">
        <f>SUM(I2:I32)</f>
        <v>5750</v>
      </c>
      <c r="J33" s="43">
        <f t="shared" ref="J33:K33" si="4">J32</f>
        <v>11100</v>
      </c>
      <c r="K33" s="43">
        <f t="shared" si="4"/>
        <v>11100</v>
      </c>
    </row>
    <row r="37">
      <c r="G37" s="44" t="s">
        <v>38</v>
      </c>
      <c r="H37" s="44" t="s">
        <v>39</v>
      </c>
    </row>
    <row r="38">
      <c r="G38" s="45">
        <f>B1</f>
        <v>43922</v>
      </c>
      <c r="H38" s="46" t="b">
        <f>IF(INDIRECT(ADDRESS(ROW(), COLUMN()-1))&lt;=D1, true, false)</f>
        <v>1</v>
      </c>
    </row>
    <row r="39">
      <c r="G39" s="45">
        <f t="shared" ref="G39:G68" si="5">INDIRECT(ADDRESS(ROW()-1, COLUMN()))+1</f>
        <v>43923</v>
      </c>
      <c r="H39" s="46" t="b">
        <f>IF(INDIRECT(ADDRESS(ROW(), COLUMN()-1))&lt;=D1, true, false)</f>
        <v>1</v>
      </c>
    </row>
    <row r="40">
      <c r="G40" s="45">
        <f t="shared" si="5"/>
        <v>43924</v>
      </c>
      <c r="H40" s="46" t="b">
        <f>IF(INDIRECT(ADDRESS(ROW(), COLUMN()-1))&lt;=D1, true, false)</f>
        <v>1</v>
      </c>
    </row>
    <row r="41">
      <c r="G41" s="45">
        <f t="shared" si="5"/>
        <v>43925</v>
      </c>
      <c r="H41" s="46" t="b">
        <f>IF(INDIRECT(ADDRESS(ROW(), COLUMN()-1))&lt;=D1, true, false)</f>
        <v>1</v>
      </c>
    </row>
    <row r="42">
      <c r="G42" s="45">
        <f t="shared" si="5"/>
        <v>43926</v>
      </c>
      <c r="H42" s="46" t="b">
        <f>IF(INDIRECT(ADDRESS(ROW(), COLUMN()-1))&lt;=D1, true, false)</f>
        <v>1</v>
      </c>
    </row>
    <row r="43">
      <c r="G43" s="45">
        <f t="shared" si="5"/>
        <v>43927</v>
      </c>
      <c r="H43" s="46" t="b">
        <f>IF(INDIRECT(ADDRESS(ROW(), COLUMN()-1))&lt;=D1, true, false)</f>
        <v>1</v>
      </c>
    </row>
    <row r="44">
      <c r="G44" s="45">
        <f t="shared" si="5"/>
        <v>43928</v>
      </c>
      <c r="H44" s="46" t="b">
        <f>IF(INDIRECT(ADDRESS(ROW(), COLUMN()-1))&lt;=D1, true, false)</f>
        <v>1</v>
      </c>
    </row>
    <row r="45">
      <c r="G45" s="45">
        <f t="shared" si="5"/>
        <v>43929</v>
      </c>
      <c r="H45" s="46" t="b">
        <f>IF(INDIRECT(ADDRESS(ROW(), COLUMN()-1))&lt;=D1, true, false)</f>
        <v>1</v>
      </c>
    </row>
    <row r="46">
      <c r="G46" s="45">
        <f t="shared" si="5"/>
        <v>43930</v>
      </c>
      <c r="H46" s="46" t="b">
        <f>IF(INDIRECT(ADDRESS(ROW(), COLUMN()-1))&lt;=D1, true, false)</f>
        <v>1</v>
      </c>
    </row>
    <row r="47">
      <c r="G47" s="45">
        <f t="shared" si="5"/>
        <v>43931</v>
      </c>
      <c r="H47" s="46" t="b">
        <f>IF(INDIRECT(ADDRESS(ROW(), COLUMN()-1))&lt;=D1, true, false)</f>
        <v>1</v>
      </c>
    </row>
    <row r="48">
      <c r="G48" s="45">
        <f t="shared" si="5"/>
        <v>43932</v>
      </c>
      <c r="H48" s="46" t="b">
        <f>IF(INDIRECT(ADDRESS(ROW(), COLUMN()-1))&lt;=D1, true, false)</f>
        <v>1</v>
      </c>
    </row>
    <row r="49">
      <c r="G49" s="45">
        <f t="shared" si="5"/>
        <v>43933</v>
      </c>
      <c r="H49" s="46" t="b">
        <f>IF(INDIRECT(ADDRESS(ROW(), COLUMN()-1))&lt;=D1, true, false)</f>
        <v>1</v>
      </c>
    </row>
    <row r="50">
      <c r="G50" s="45">
        <f t="shared" si="5"/>
        <v>43934</v>
      </c>
      <c r="H50" s="46" t="b">
        <f>IF(INDIRECT(ADDRESS(ROW(), COLUMN()-1))&lt;=D1, true, false)</f>
        <v>1</v>
      </c>
    </row>
    <row r="51">
      <c r="G51" s="45">
        <f t="shared" si="5"/>
        <v>43935</v>
      </c>
      <c r="H51" s="46" t="b">
        <f>IF(INDIRECT(ADDRESS(ROW(), COLUMN()-1))&lt;=D1, true, false)</f>
        <v>1</v>
      </c>
    </row>
    <row r="52">
      <c r="G52" s="45">
        <f t="shared" si="5"/>
        <v>43936</v>
      </c>
      <c r="H52" s="46" t="b">
        <f>IF(INDIRECT(ADDRESS(ROW(), COLUMN()-1))&lt;=D1, true, false)</f>
        <v>1</v>
      </c>
    </row>
    <row r="53">
      <c r="G53" s="45">
        <f t="shared" si="5"/>
        <v>43937</v>
      </c>
      <c r="H53" s="46" t="b">
        <f>IF(INDIRECT(ADDRESS(ROW(), COLUMN()-1))&lt;=D1, true, false)</f>
        <v>1</v>
      </c>
    </row>
    <row r="54">
      <c r="G54" s="45">
        <f t="shared" si="5"/>
        <v>43938</v>
      </c>
      <c r="H54" s="46" t="b">
        <f>IF(INDIRECT(ADDRESS(ROW(), COLUMN()-1))&lt;=D1, true, false)</f>
        <v>1</v>
      </c>
    </row>
    <row r="55">
      <c r="G55" s="45">
        <f t="shared" si="5"/>
        <v>43939</v>
      </c>
      <c r="H55" s="46" t="b">
        <f>IF(INDIRECT(ADDRESS(ROW(), COLUMN()-1))&lt;=D1, true, false)</f>
        <v>1</v>
      </c>
    </row>
    <row r="56">
      <c r="G56" s="45">
        <f t="shared" si="5"/>
        <v>43940</v>
      </c>
      <c r="H56" s="46" t="b">
        <f>IF(INDIRECT(ADDRESS(ROW(), COLUMN()-1))&lt;=D1, true, false)</f>
        <v>1</v>
      </c>
    </row>
    <row r="57">
      <c r="G57" s="45">
        <f t="shared" si="5"/>
        <v>43941</v>
      </c>
      <c r="H57" s="46" t="b">
        <f>IF(INDIRECT(ADDRESS(ROW(), COLUMN()-1))&lt;=D1, true, false)</f>
        <v>1</v>
      </c>
    </row>
    <row r="58">
      <c r="G58" s="45">
        <f t="shared" si="5"/>
        <v>43942</v>
      </c>
      <c r="H58" s="46" t="b">
        <f>IF(INDIRECT(ADDRESS(ROW(), COLUMN()-1))&lt;=D1, true, false)</f>
        <v>1</v>
      </c>
    </row>
    <row r="59">
      <c r="G59" s="45">
        <f t="shared" si="5"/>
        <v>43943</v>
      </c>
      <c r="H59" s="46" t="b">
        <f>IF(INDIRECT(ADDRESS(ROW(), COLUMN()-1))&lt;=D1, true, false)</f>
        <v>1</v>
      </c>
    </row>
    <row r="60">
      <c r="G60" s="45">
        <f t="shared" si="5"/>
        <v>43944</v>
      </c>
      <c r="H60" s="46" t="b">
        <f>IF(INDIRECT(ADDRESS(ROW(), COLUMN()-1))&lt;=D1, true, false)</f>
        <v>1</v>
      </c>
    </row>
    <row r="61">
      <c r="G61" s="45">
        <f t="shared" si="5"/>
        <v>43945</v>
      </c>
      <c r="H61" s="46" t="b">
        <f>IF(INDIRECT(ADDRESS(ROW(), COLUMN()-1))&lt;=D1, true, false)</f>
        <v>1</v>
      </c>
    </row>
    <row r="62">
      <c r="G62" s="45">
        <f t="shared" si="5"/>
        <v>43946</v>
      </c>
      <c r="H62" s="46" t="b">
        <f>IF(INDIRECT(ADDRESS(ROW(), COLUMN()-1))&lt;=D1, true, false)</f>
        <v>1</v>
      </c>
    </row>
    <row r="63">
      <c r="G63" s="45">
        <f t="shared" si="5"/>
        <v>43947</v>
      </c>
      <c r="H63" s="46" t="b">
        <f>IF(INDIRECT(ADDRESS(ROW(), COLUMN()-1))&lt;=D1, true, false)</f>
        <v>1</v>
      </c>
    </row>
    <row r="64">
      <c r="G64" s="45">
        <f t="shared" si="5"/>
        <v>43948</v>
      </c>
      <c r="H64" s="46" t="b">
        <f>IF(INDIRECT(ADDRESS(ROW(), COLUMN()-1))&lt;=D1, true, false)</f>
        <v>1</v>
      </c>
    </row>
    <row r="65">
      <c r="G65" s="45">
        <f t="shared" si="5"/>
        <v>43949</v>
      </c>
      <c r="H65" s="46" t="b">
        <f>IF(INDIRECT(ADDRESS(ROW(), COLUMN()-1))&lt;=D1, true, false)</f>
        <v>1</v>
      </c>
    </row>
    <row r="66">
      <c r="G66" s="45">
        <f t="shared" si="5"/>
        <v>43950</v>
      </c>
      <c r="H66" s="46" t="b">
        <f>IF(INDIRECT(ADDRESS(ROW(), COLUMN()-1))&lt;=D1, true, false)</f>
        <v>1</v>
      </c>
    </row>
    <row r="67">
      <c r="G67" s="45">
        <f t="shared" si="5"/>
        <v>43951</v>
      </c>
      <c r="H67" s="46" t="b">
        <f>IF(INDIRECT(ADDRESS(ROW(), COLUMN()-1))&lt;=D1, true, false)</f>
        <v>1</v>
      </c>
    </row>
    <row r="68">
      <c r="G68" s="45">
        <f t="shared" si="5"/>
        <v>43952</v>
      </c>
      <c r="H68" s="46" t="b">
        <f>IF(INDIRECT(ADDRESS(ROW(), COLUMN()-1))&lt;=D1, true, false)</f>
        <v>0</v>
      </c>
    </row>
  </sheetData>
  <mergeCells count="19">
    <mergeCell ref="A2:B2"/>
    <mergeCell ref="D2:E2"/>
    <mergeCell ref="A13:C14"/>
    <mergeCell ref="D13:E14"/>
    <mergeCell ref="A15:C16"/>
    <mergeCell ref="D15:E16"/>
    <mergeCell ref="D17:E18"/>
    <mergeCell ref="A24:C24"/>
    <mergeCell ref="A25:C25"/>
    <mergeCell ref="A26:C26"/>
    <mergeCell ref="A27:C27"/>
    <mergeCell ref="A17:C18"/>
    <mergeCell ref="A19:C20"/>
    <mergeCell ref="D19:E20"/>
    <mergeCell ref="G33:H33"/>
    <mergeCell ref="D21:E21"/>
    <mergeCell ref="A22:C22"/>
    <mergeCell ref="A23:C23"/>
    <mergeCell ref="A28:C28"/>
  </mergeCells>
  <conditionalFormatting sqref="J2:K32">
    <cfRule type="cellIs" dxfId="0" priority="1" operator="greaterThanOrEqual">
      <formula>0</formula>
    </cfRule>
  </conditionalFormatting>
  <conditionalFormatting sqref="J2:K32">
    <cfRule type="cellIs" dxfId="1" priority="2" operator="lessThan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